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https://akraneskaupstadur-my.sharepoint.com/personal/maria_sigridur_akranes_is/Documents/á heimasíðu/"/>
    </mc:Choice>
  </mc:AlternateContent>
  <xr:revisionPtr revIDLastSave="0" documentId="8_{5B555B73-65BD-447F-837E-AE3BBFB37F27}" xr6:coauthVersionLast="36" xr6:coauthVersionMax="36" xr10:uidLastSave="{00000000-0000-0000-0000-000000000000}"/>
  <bookViews>
    <workbookView xWindow="-120" yWindow="-120" windowWidth="29040" windowHeight="15840" tabRatio="797" xr2:uid="{00000000-000D-0000-FFFF-FFFF00000000}"/>
  </bookViews>
  <sheets>
    <sheet name="Einstaklingar" sheetId="4" r:id="rId1"/>
    <sheet name="Hjón eða sambúðarfólk" sheetId="11" r:id="rId2"/>
  </sheets>
  <definedNames>
    <definedName name="_xlnm.Print_Area" localSheetId="0">Einstaklingar!$A$1:$F$48</definedName>
    <definedName name="_xlnm.Print_Area" localSheetId="1">'Hjón eða sambúðarfólk'!$A$1:$F$48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4" l="1"/>
  <c r="F3" i="4"/>
  <c r="M13" i="4" l="1"/>
  <c r="M15" i="4" l="1"/>
  <c r="O15" i="4" s="1"/>
  <c r="Q15" i="4" s="1"/>
  <c r="M14" i="4"/>
  <c r="O14" i="4" s="1"/>
  <c r="Q14" i="4" s="1"/>
  <c r="F10" i="11"/>
  <c r="F11" i="11" s="1"/>
  <c r="F10" i="4"/>
  <c r="F11" i="4" s="1"/>
  <c r="M6" i="4"/>
  <c r="M7" i="4" s="1"/>
  <c r="F12" i="4"/>
  <c r="M12" i="11"/>
  <c r="O12" i="11" s="1"/>
  <c r="Q12" i="11" s="1"/>
  <c r="O13" i="4"/>
  <c r="Q13" i="4" s="1"/>
  <c r="M12" i="4"/>
  <c r="O12" i="4" s="1"/>
  <c r="Q12" i="4" s="1"/>
  <c r="M13" i="11"/>
  <c r="O13" i="11" s="1"/>
  <c r="Q13" i="11" s="1"/>
  <c r="M14" i="11"/>
  <c r="O14" i="11" s="1"/>
  <c r="Q14" i="11" s="1"/>
  <c r="M15" i="11"/>
  <c r="O15" i="11" s="1"/>
  <c r="Q15" i="11" s="1"/>
  <c r="F14" i="4" l="1"/>
  <c r="F13" i="4"/>
  <c r="F3" i="11"/>
  <c r="F2" i="11"/>
  <c r="B19" i="4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E29" i="4" s="1"/>
  <c r="D25" i="4"/>
  <c r="E19" i="4" l="1"/>
  <c r="E24" i="4"/>
  <c r="E23" i="4"/>
  <c r="E27" i="4"/>
  <c r="E21" i="4"/>
  <c r="E28" i="4"/>
  <c r="E20" i="4"/>
  <c r="E22" i="4"/>
  <c r="B19" i="11"/>
  <c r="F12" i="11"/>
  <c r="M6" i="11"/>
  <c r="M7" i="11" s="1"/>
  <c r="E25" i="4"/>
  <c r="E26" i="4"/>
  <c r="D26" i="4"/>
  <c r="D20" i="4"/>
  <c r="D28" i="4"/>
  <c r="D29" i="4"/>
  <c r="D18" i="4"/>
  <c r="D21" i="4"/>
  <c r="D22" i="4"/>
  <c r="D27" i="4"/>
  <c r="D23" i="4"/>
  <c r="D19" i="4"/>
  <c r="D24" i="4"/>
  <c r="F14" i="11" l="1"/>
  <c r="F13" i="11"/>
  <c r="B20" i="11"/>
  <c r="B21" i="11" s="1"/>
  <c r="B22" i="11" s="1"/>
  <c r="B23" i="11" s="1"/>
  <c r="B24" i="11" s="1"/>
  <c r="B25" i="11" s="1"/>
  <c r="B26" i="11" s="1"/>
  <c r="B27" i="11" s="1"/>
  <c r="B28" i="11" s="1"/>
  <c r="B29" i="11" s="1"/>
  <c r="D29" i="11" l="1"/>
  <c r="D18" i="11"/>
  <c r="F18" i="11" s="1"/>
  <c r="D19" i="11"/>
  <c r="D20" i="11"/>
  <c r="D21" i="11"/>
  <c r="D22" i="11"/>
  <c r="D23" i="11"/>
  <c r="D24" i="11"/>
  <c r="D25" i="11"/>
  <c r="D26" i="11"/>
  <c r="D27" i="11"/>
  <c r="D28" i="11"/>
  <c r="E19" i="11" l="1"/>
  <c r="F19" i="11" s="1"/>
  <c r="E20" i="11"/>
  <c r="F20" i="11" s="1"/>
  <c r="E21" i="11" l="1"/>
  <c r="F21" i="11" s="1"/>
  <c r="E22" i="11" l="1"/>
  <c r="F22" i="11" s="1"/>
  <c r="F19" i="4"/>
  <c r="F18" i="4"/>
  <c r="E23" i="11" l="1"/>
  <c r="F23" i="11" s="1"/>
  <c r="F20" i="4"/>
  <c r="E24" i="11" l="1"/>
  <c r="F24" i="11" s="1"/>
  <c r="F21" i="4"/>
  <c r="E25" i="11" l="1"/>
  <c r="F25" i="11" s="1"/>
  <c r="F22" i="4"/>
  <c r="E26" i="11" l="1"/>
  <c r="F26" i="11" s="1"/>
  <c r="F23" i="4"/>
  <c r="E29" i="11" l="1"/>
  <c r="E27" i="11"/>
  <c r="F27" i="11" s="1"/>
  <c r="F24" i="4"/>
  <c r="F29" i="11" l="1"/>
  <c r="E28" i="11"/>
  <c r="F28" i="11" s="1"/>
  <c r="F25" i="4"/>
  <c r="F26" i="4" l="1"/>
  <c r="F27" i="4" l="1"/>
  <c r="F28" i="4" l="1"/>
  <c r="F29" i="4"/>
</calcChain>
</file>

<file path=xl/sharedStrings.xml><?xml version="1.0" encoding="utf-8"?>
<sst xmlns="http://schemas.openxmlformats.org/spreadsheetml/2006/main" count="74" uniqueCount="30">
  <si>
    <t>Fasteignamat húsnæðis</t>
  </si>
  <si>
    <t>Fasteignamat alls</t>
  </si>
  <si>
    <t>Afsláttur í %</t>
  </si>
  <si>
    <t>Mismunur</t>
  </si>
  <si>
    <t>Lóðarhlutamat</t>
  </si>
  <si>
    <t>Árlegar tekjur</t>
  </si>
  <si>
    <t>Fasteigna skattur á íbúðarhúsnæði</t>
  </si>
  <si>
    <t>Greiðsluhlutfall af fasteignaskatti</t>
  </si>
  <si>
    <t>Mismunur milli þrepa</t>
  </si>
  <si>
    <t>Fasteigna gjöld til greiðslu</t>
  </si>
  <si>
    <t>Árstekjur einstaklings</t>
  </si>
  <si>
    <t>Fasteignagjöld til greiðslu í krónum</t>
  </si>
  <si>
    <t>Fasteignaskattur í krónum (fyrir afslátt)</t>
  </si>
  <si>
    <t>*Innslegnar forsendur</t>
  </si>
  <si>
    <t>*Útreikningur</t>
  </si>
  <si>
    <t xml:space="preserve">*Niðurstöður </t>
  </si>
  <si>
    <t>Skattleysismörk v.afsláttar á fasteignagjöld</t>
  </si>
  <si>
    <t>Hámarkstekjur til að hljóta afsláttt á fasteignagjöldum</t>
  </si>
  <si>
    <t>Útreikningur á fasteignagjöldum til greiðslu</t>
  </si>
  <si>
    <t>Dæmi um útreiknaðan afslátt fasteignagjalda</t>
  </si>
  <si>
    <t>Forsendur við útreikning á fasteignaskatti á íbúðarhúsnæði</t>
  </si>
  <si>
    <t>Undir viðmiði</t>
  </si>
  <si>
    <t>Hámarkstekjur varðandi afsláttt á fasteignagjöldum</t>
  </si>
  <si>
    <t>Fasteignaskattur á íbúðarhúsnæði í %</t>
  </si>
  <si>
    <t>Greiðsluhlutfall af fasteignaskatti í samræmi við árstekjur</t>
  </si>
  <si>
    <t>Árstekjur hjóna eða sambúðarfólks</t>
  </si>
  <si>
    <t>Gamalt</t>
  </si>
  <si>
    <t>Nýtt</t>
  </si>
  <si>
    <t>*Vegna minnisblaðs</t>
  </si>
  <si>
    <t>*Uppfært fyrir árið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</si>
</sst>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9" fillId="0" borderId="0" applyNumberFormat="0" applyBorder="0" applyAlignment="0"/>
  </cellStyleXfs>
  <cellXfs count="25">
    <xf numFmtId="0" fontId="0" fillId="0" borderId="0" xfId="0"/>
    <xf numFmtId="3" fontId="0" fillId="0" borderId="0" xfId="0" applyNumberFormat="1"/>
    <xf numFmtId="3" fontId="0" fillId="4" borderId="0" xfId="0" applyNumberFormat="1" applyFill="1"/>
    <xf numFmtId="3" fontId="4" fillId="4" borderId="0" xfId="0" applyNumberFormat="1" applyFont="1" applyFill="1"/>
    <xf numFmtId="3" fontId="5" fillId="2" borderId="1" xfId="3" applyNumberFormat="1" applyFont="1"/>
    <xf numFmtId="3" fontId="6" fillId="2" borderId="2" xfId="2" applyNumberFormat="1" applyFont="1"/>
    <xf numFmtId="3" fontId="4" fillId="3" borderId="3" xfId="4" applyNumberFormat="1" applyFont="1"/>
    <xf numFmtId="3" fontId="7" fillId="4" borderId="0" xfId="0" applyNumberFormat="1" applyFont="1" applyFill="1"/>
    <xf numFmtId="3" fontId="4" fillId="4" borderId="4" xfId="0" applyNumberFormat="1" applyFont="1" applyFill="1" applyBorder="1" applyAlignment="1">
      <alignment horizontal="center" wrapText="1"/>
    </xf>
    <xf numFmtId="164" fontId="4" fillId="4" borderId="0" xfId="1" applyNumberFormat="1" applyFont="1" applyFill="1"/>
    <xf numFmtId="3" fontId="4" fillId="5" borderId="3" xfId="4" applyNumberFormat="1" applyFont="1" applyFill="1"/>
    <xf numFmtId="3" fontId="8" fillId="3" borderId="3" xfId="4" applyNumberFormat="1" applyFont="1"/>
    <xf numFmtId="3" fontId="4" fillId="4" borderId="0" xfId="0" applyNumberFormat="1" applyFont="1" applyFill="1" applyAlignment="1">
      <alignment horizontal="right"/>
    </xf>
    <xf numFmtId="164" fontId="8" fillId="5" borderId="6" xfId="4" applyNumberFormat="1" applyFont="1" applyFill="1" applyBorder="1"/>
    <xf numFmtId="3" fontId="4" fillId="5" borderId="5" xfId="4" applyNumberFormat="1" applyFont="1" applyFill="1" applyBorder="1"/>
    <xf numFmtId="3" fontId="10" fillId="4" borderId="0" xfId="0" applyNumberFormat="1" applyFont="1" applyFill="1"/>
    <xf numFmtId="164" fontId="0" fillId="4" borderId="0" xfId="1" applyNumberFormat="1" applyFont="1" applyFill="1"/>
    <xf numFmtId="3" fontId="0" fillId="6" borderId="0" xfId="0" applyNumberFormat="1" applyFill="1"/>
    <xf numFmtId="164" fontId="0" fillId="6" borderId="0" xfId="1" applyNumberFormat="1" applyFont="1" applyFill="1"/>
    <xf numFmtId="165" fontId="8" fillId="3" borderId="3" xfId="4" applyNumberFormat="1" applyFont="1"/>
    <xf numFmtId="164" fontId="4" fillId="5" borderId="3" xfId="1" applyNumberFormat="1" applyFont="1" applyFill="1" applyBorder="1"/>
    <xf numFmtId="3" fontId="11" fillId="4" borderId="0" xfId="0" applyNumberFormat="1" applyFont="1" applyFill="1"/>
    <xf numFmtId="3" fontId="0" fillId="4" borderId="0" xfId="0" applyNumberFormat="1" applyFill="1" applyProtection="1">
      <protection locked="0"/>
    </xf>
    <xf numFmtId="3" fontId="4" fillId="3" borderId="3" xfId="4" applyNumberFormat="1" applyFont="1" applyProtection="1">
      <protection locked="0"/>
    </xf>
    <xf numFmtId="3" fontId="8" fillId="3" borderId="3" xfId="4" applyNumberFormat="1" applyFont="1" applyProtection="1">
      <protection locked="0"/>
    </xf>
  </cellXfs>
  <cellStyles count="6">
    <cellStyle name="Calculation" xfId="3" builtinId="22"/>
    <cellStyle name="Normal" xfId="0" builtinId="0"/>
    <cellStyle name="Normal 2" xfId="5" xr:uid="{1155BE08-AB21-404A-8D02-7A424859C61E}"/>
    <cellStyle name="Note" xfId="4" builtinId="10"/>
    <cellStyle name="Output" xfId="2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9"/>
  <sheetViews>
    <sheetView tabSelected="1" workbookViewId="0">
      <selection activeCell="F7" sqref="F7"/>
    </sheetView>
  </sheetViews>
  <sheetFormatPr defaultRowHeight="15" outlineLevelCol="1" x14ac:dyDescent="0.25"/>
  <cols>
    <col min="1" max="1" width="1.42578125" style="1" customWidth="1"/>
    <col min="2" max="2" width="14.42578125" style="1" customWidth="1"/>
    <col min="3" max="3" width="12.85546875" style="1" customWidth="1"/>
    <col min="4" max="4" width="19" style="1" customWidth="1"/>
    <col min="5" max="6" width="14.28515625" style="1" customWidth="1"/>
    <col min="7" max="7" width="11.5703125" style="1" customWidth="1"/>
    <col min="8" max="11" width="9.140625" style="1" hidden="1" customWidth="1" outlineLevel="1"/>
    <col min="12" max="12" width="9.7109375" style="1" hidden="1" customWidth="1" outlineLevel="1"/>
    <col min="13" max="13" width="19.140625" style="1" hidden="1" customWidth="1" outlineLevel="1"/>
    <col min="14" max="21" width="9.140625" style="1" hidden="1" customWidth="1" outlineLevel="1"/>
    <col min="22" max="22" width="9.140625" style="1" collapsed="1"/>
    <col min="23" max="16384" width="9.140625" style="1"/>
  </cols>
  <sheetData>
    <row r="1" spans="1:19" x14ac:dyDescent="0.25">
      <c r="A1" s="7" t="s">
        <v>20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/>
      <c r="B2" s="3" t="s">
        <v>16</v>
      </c>
      <c r="C2" s="3"/>
      <c r="D2" s="3"/>
      <c r="E2" s="3"/>
      <c r="F2" s="10">
        <f>+$M$9</f>
        <v>4438000</v>
      </c>
      <c r="G2" s="3"/>
      <c r="H2" s="3"/>
      <c r="I2" s="3"/>
      <c r="J2" s="2"/>
      <c r="K2" s="2"/>
      <c r="L2" s="2"/>
      <c r="M2" s="6" t="s">
        <v>13</v>
      </c>
      <c r="N2" s="2"/>
      <c r="O2" s="2"/>
      <c r="P2" s="2"/>
      <c r="Q2" s="2"/>
      <c r="R2" s="2"/>
      <c r="S2" s="2"/>
    </row>
    <row r="3" spans="1:19" x14ac:dyDescent="0.25">
      <c r="A3" s="3"/>
      <c r="B3" s="3" t="s">
        <v>22</v>
      </c>
      <c r="C3" s="3"/>
      <c r="D3" s="3"/>
      <c r="E3" s="3"/>
      <c r="F3" s="10">
        <f>+$M$10</f>
        <v>6143000</v>
      </c>
      <c r="G3" s="3"/>
      <c r="H3" s="3"/>
      <c r="I3" s="3"/>
      <c r="J3" s="2"/>
      <c r="K3" s="2"/>
      <c r="L3" s="2"/>
      <c r="M3" s="4" t="s">
        <v>14</v>
      </c>
      <c r="N3" s="2"/>
      <c r="O3" s="2"/>
      <c r="P3" s="2"/>
      <c r="Q3" s="2"/>
      <c r="R3" s="2"/>
      <c r="S3" s="2"/>
    </row>
    <row r="4" spans="1:19" x14ac:dyDescent="0.25">
      <c r="A4" s="3"/>
      <c r="B4" s="3" t="s">
        <v>23</v>
      </c>
      <c r="C4" s="3"/>
      <c r="D4" s="3"/>
      <c r="E4" s="3"/>
      <c r="F4" s="19">
        <v>2.5140000000000002E-3</v>
      </c>
      <c r="G4" s="3"/>
      <c r="H4" s="3"/>
      <c r="I4" s="3"/>
      <c r="J4" s="2"/>
      <c r="K4" s="2"/>
      <c r="L4" s="2"/>
      <c r="M4" s="5" t="s">
        <v>15</v>
      </c>
      <c r="N4" s="2"/>
      <c r="O4" s="2"/>
      <c r="P4" s="2"/>
      <c r="Q4" s="2"/>
      <c r="R4" s="2"/>
      <c r="S4" s="2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7" t="s">
        <v>18</v>
      </c>
      <c r="B6" s="3"/>
      <c r="C6" s="3"/>
      <c r="D6" s="3"/>
      <c r="E6" s="3"/>
      <c r="F6" s="3"/>
      <c r="G6" s="2"/>
      <c r="H6" s="2"/>
      <c r="I6" s="2"/>
      <c r="J6" s="2"/>
      <c r="K6" s="3" t="s">
        <v>3</v>
      </c>
      <c r="L6" s="3"/>
      <c r="M6" s="4">
        <f>+F3-F2</f>
        <v>1705000</v>
      </c>
      <c r="N6" s="2"/>
      <c r="O6" s="2"/>
      <c r="P6" s="2"/>
      <c r="Q6" s="2"/>
      <c r="R6" s="2"/>
      <c r="S6" s="2"/>
    </row>
    <row r="7" spans="1:19" x14ac:dyDescent="0.25">
      <c r="A7" s="2"/>
      <c r="B7" s="3" t="s">
        <v>10</v>
      </c>
      <c r="C7" s="3"/>
      <c r="D7" s="3"/>
      <c r="E7" s="3"/>
      <c r="F7" s="6"/>
      <c r="G7" s="2"/>
      <c r="H7" s="2"/>
      <c r="I7" s="2"/>
      <c r="J7" s="2"/>
      <c r="K7" s="3" t="s">
        <v>8</v>
      </c>
      <c r="L7" s="3"/>
      <c r="M7" s="4">
        <f>+M6/10</f>
        <v>170500</v>
      </c>
      <c r="N7" s="2"/>
      <c r="O7" s="2"/>
      <c r="P7" s="2"/>
      <c r="Q7" s="2"/>
      <c r="R7" s="2"/>
      <c r="S7" s="2"/>
    </row>
    <row r="8" spans="1:19" x14ac:dyDescent="0.25">
      <c r="A8" s="3"/>
      <c r="B8" s="3" t="s">
        <v>0</v>
      </c>
      <c r="C8" s="3"/>
      <c r="D8" s="3"/>
      <c r="E8" s="3"/>
      <c r="F8" s="24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3"/>
      <c r="B9" s="3" t="s">
        <v>4</v>
      </c>
      <c r="C9" s="3"/>
      <c r="D9" s="3"/>
      <c r="E9" s="3"/>
      <c r="F9" s="11"/>
      <c r="G9" s="3"/>
      <c r="H9" s="3" t="s">
        <v>16</v>
      </c>
      <c r="I9" s="3"/>
      <c r="J9" s="3"/>
      <c r="K9" s="2"/>
      <c r="L9" s="2"/>
      <c r="M9" s="6">
        <v>4438000</v>
      </c>
      <c r="N9" s="15" t="s">
        <v>29</v>
      </c>
      <c r="O9" s="2"/>
      <c r="P9" s="2"/>
      <c r="Q9" s="2"/>
      <c r="R9" s="2"/>
      <c r="S9" s="2"/>
    </row>
    <row r="10" spans="1:19" x14ac:dyDescent="0.25">
      <c r="A10" s="3"/>
      <c r="B10" s="3" t="s">
        <v>1</v>
      </c>
      <c r="C10" s="3"/>
      <c r="D10" s="3"/>
      <c r="E10" s="3"/>
      <c r="F10" s="10">
        <f>SUM(F8:F9)</f>
        <v>0</v>
      </c>
      <c r="G10" s="3"/>
      <c r="H10" s="3" t="s">
        <v>17</v>
      </c>
      <c r="I10" s="3"/>
      <c r="J10" s="3"/>
      <c r="K10" s="2"/>
      <c r="L10" s="2"/>
      <c r="M10" s="6">
        <v>6143000</v>
      </c>
      <c r="N10" s="15" t="s">
        <v>29</v>
      </c>
      <c r="O10" s="2"/>
      <c r="P10" s="2"/>
      <c r="Q10" s="2"/>
      <c r="R10" s="2"/>
      <c r="S10" s="2"/>
    </row>
    <row r="11" spans="1:19" x14ac:dyDescent="0.25">
      <c r="A11" s="3"/>
      <c r="B11" s="3" t="s">
        <v>12</v>
      </c>
      <c r="C11" s="3"/>
      <c r="D11" s="3"/>
      <c r="E11" s="3"/>
      <c r="F11" s="10">
        <f>+F10*F4</f>
        <v>0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3"/>
      <c r="B12" s="3" t="s">
        <v>24</v>
      </c>
      <c r="C12" s="3"/>
      <c r="D12" s="3"/>
      <c r="E12" s="3"/>
      <c r="F12" s="20">
        <f>+IF(F7&lt;F2,$E$18,IF(F7&gt;$F$3,$E$29,((F7-$F$2)/$M$6)))</f>
        <v>0</v>
      </c>
      <c r="G12" s="3"/>
      <c r="H12" s="2"/>
      <c r="I12" s="3"/>
      <c r="J12" s="2" t="s">
        <v>26</v>
      </c>
      <c r="K12" s="2">
        <v>4100000</v>
      </c>
      <c r="L12" s="2">
        <v>3891000</v>
      </c>
      <c r="M12" s="2">
        <f>+K12-L12</f>
        <v>209000</v>
      </c>
      <c r="N12" s="2">
        <v>1495000</v>
      </c>
      <c r="O12" s="16">
        <f>+M12/N12</f>
        <v>0.13979933110367893</v>
      </c>
      <c r="P12" s="16">
        <v>1</v>
      </c>
      <c r="Q12" s="16">
        <f>+O12-P12</f>
        <v>-0.86020066889632107</v>
      </c>
      <c r="R12" s="3"/>
      <c r="S12" s="21" t="s">
        <v>28</v>
      </c>
    </row>
    <row r="13" spans="1:19" x14ac:dyDescent="0.25">
      <c r="A13" s="3"/>
      <c r="B13" s="3" t="s">
        <v>2</v>
      </c>
      <c r="C13" s="3"/>
      <c r="D13" s="3"/>
      <c r="E13" s="3"/>
      <c r="F13" s="13">
        <f>1-F12</f>
        <v>1</v>
      </c>
      <c r="G13" s="3"/>
      <c r="H13" s="2"/>
      <c r="I13" s="3"/>
      <c r="J13" s="17" t="s">
        <v>27</v>
      </c>
      <c r="K13" s="17">
        <v>4400000</v>
      </c>
      <c r="L13" s="17">
        <v>4175000</v>
      </c>
      <c r="M13" s="17">
        <f>+K13-L13</f>
        <v>225000</v>
      </c>
      <c r="N13" s="17">
        <v>1604000</v>
      </c>
      <c r="O13" s="18">
        <f>+M13/N13</f>
        <v>0.14027431421446385</v>
      </c>
      <c r="P13" s="18">
        <v>1</v>
      </c>
      <c r="Q13" s="18">
        <f>+O13-P13</f>
        <v>-0.85972568578553621</v>
      </c>
      <c r="R13" s="3"/>
      <c r="S13" s="21" t="s">
        <v>28</v>
      </c>
    </row>
    <row r="14" spans="1:19" ht="15.75" thickBot="1" x14ac:dyDescent="0.3">
      <c r="A14" s="3"/>
      <c r="B14" s="3" t="s">
        <v>11</v>
      </c>
      <c r="C14" s="3"/>
      <c r="D14" s="3"/>
      <c r="E14" s="3"/>
      <c r="F14" s="14">
        <f>+F11*F12</f>
        <v>0</v>
      </c>
      <c r="G14" s="3"/>
      <c r="H14" s="2"/>
      <c r="I14" s="3"/>
      <c r="J14" s="2" t="s">
        <v>26</v>
      </c>
      <c r="K14" s="2">
        <v>4800000</v>
      </c>
      <c r="L14" s="2">
        <v>3891000</v>
      </c>
      <c r="M14" s="2">
        <f>+K14-L14</f>
        <v>909000</v>
      </c>
      <c r="N14" s="2">
        <v>1495000</v>
      </c>
      <c r="O14" s="16">
        <f>+M14/N14</f>
        <v>0.60802675585284283</v>
      </c>
      <c r="P14" s="16">
        <v>1</v>
      </c>
      <c r="Q14" s="16">
        <f>+O14-P14</f>
        <v>-0.39197324414715717</v>
      </c>
      <c r="R14" s="3"/>
      <c r="S14" s="21" t="s">
        <v>28</v>
      </c>
    </row>
    <row r="15" spans="1:19" ht="15.75" thickTop="1" x14ac:dyDescent="0.25">
      <c r="A15" s="3"/>
      <c r="B15" s="2"/>
      <c r="C15" s="2"/>
      <c r="D15" s="2"/>
      <c r="E15" s="3"/>
      <c r="F15" s="3"/>
      <c r="G15" s="3"/>
      <c r="H15" s="2"/>
      <c r="I15" s="3"/>
      <c r="J15" s="17" t="s">
        <v>27</v>
      </c>
      <c r="K15" s="17">
        <v>5200000</v>
      </c>
      <c r="L15" s="17">
        <v>4175000</v>
      </c>
      <c r="M15" s="17">
        <f>+K15-L15</f>
        <v>1025000</v>
      </c>
      <c r="N15" s="17">
        <v>1604000</v>
      </c>
      <c r="O15" s="18">
        <f>+M15/N15</f>
        <v>0.63902743142144636</v>
      </c>
      <c r="P15" s="18">
        <v>1</v>
      </c>
      <c r="Q15" s="18">
        <f>+O15-P15</f>
        <v>-0.36097256857855364</v>
      </c>
      <c r="R15" s="3"/>
      <c r="S15" s="21" t="s">
        <v>28</v>
      </c>
    </row>
    <row r="16" spans="1:19" x14ac:dyDescent="0.25">
      <c r="A16" s="7" t="s">
        <v>19</v>
      </c>
      <c r="B16" s="3"/>
      <c r="C16" s="3"/>
      <c r="D16" s="3"/>
      <c r="E16" s="3"/>
      <c r="F16" s="3"/>
      <c r="G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9" x14ac:dyDescent="0.25">
      <c r="A17" s="3"/>
      <c r="B17" s="8" t="s">
        <v>5</v>
      </c>
      <c r="C17" s="8" t="s">
        <v>2</v>
      </c>
      <c r="D17" s="8" t="s">
        <v>6</v>
      </c>
      <c r="E17" s="8" t="s">
        <v>7</v>
      </c>
      <c r="F17" s="8" t="s">
        <v>9</v>
      </c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3"/>
      <c r="B18" s="12" t="s">
        <v>21</v>
      </c>
      <c r="C18" s="9">
        <v>1</v>
      </c>
      <c r="D18" s="3">
        <f t="shared" ref="D18:D29" si="0">+$F$11</f>
        <v>0</v>
      </c>
      <c r="E18" s="9">
        <v>0</v>
      </c>
      <c r="F18" s="3">
        <f t="shared" ref="F18:F29" si="1">D18*E18</f>
        <v>0</v>
      </c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3"/>
      <c r="B19" s="3">
        <f>+$F$2</f>
        <v>4438000</v>
      </c>
      <c r="C19" s="9">
        <v>1</v>
      </c>
      <c r="D19" s="3">
        <f t="shared" si="0"/>
        <v>0</v>
      </c>
      <c r="E19" s="9">
        <f t="shared" ref="E19:E29" si="2">(B19-$F$2)/$M$6</f>
        <v>0</v>
      </c>
      <c r="F19" s="3">
        <f t="shared" si="1"/>
        <v>0</v>
      </c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3"/>
      <c r="B20" s="3">
        <f t="shared" ref="B20:B29" si="3">+B19+$M$7</f>
        <v>4608500</v>
      </c>
      <c r="C20" s="9">
        <v>0.9</v>
      </c>
      <c r="D20" s="3">
        <f t="shared" si="0"/>
        <v>0</v>
      </c>
      <c r="E20" s="9">
        <f t="shared" si="2"/>
        <v>0.1</v>
      </c>
      <c r="F20" s="3">
        <f t="shared" si="1"/>
        <v>0</v>
      </c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3"/>
      <c r="B21" s="3">
        <f t="shared" si="3"/>
        <v>4779000</v>
      </c>
      <c r="C21" s="9">
        <v>0.8</v>
      </c>
      <c r="D21" s="3">
        <f t="shared" si="0"/>
        <v>0</v>
      </c>
      <c r="E21" s="9">
        <f t="shared" si="2"/>
        <v>0.2</v>
      </c>
      <c r="F21" s="3">
        <f t="shared" si="1"/>
        <v>0</v>
      </c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3"/>
      <c r="B22" s="3">
        <f t="shared" si="3"/>
        <v>4949500</v>
      </c>
      <c r="C22" s="9">
        <v>0.7</v>
      </c>
      <c r="D22" s="3">
        <f t="shared" si="0"/>
        <v>0</v>
      </c>
      <c r="E22" s="9">
        <f t="shared" si="2"/>
        <v>0.3</v>
      </c>
      <c r="F22" s="3">
        <f t="shared" si="1"/>
        <v>0</v>
      </c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3"/>
      <c r="B23" s="3">
        <f t="shared" si="3"/>
        <v>5120000</v>
      </c>
      <c r="C23" s="9">
        <v>0.6</v>
      </c>
      <c r="D23" s="3">
        <f t="shared" si="0"/>
        <v>0</v>
      </c>
      <c r="E23" s="9">
        <f t="shared" si="2"/>
        <v>0.4</v>
      </c>
      <c r="F23" s="3">
        <f t="shared" si="1"/>
        <v>0</v>
      </c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3"/>
      <c r="B24" s="3">
        <f t="shared" si="3"/>
        <v>5290500</v>
      </c>
      <c r="C24" s="9">
        <v>0.5</v>
      </c>
      <c r="D24" s="3">
        <f t="shared" si="0"/>
        <v>0</v>
      </c>
      <c r="E24" s="9">
        <f t="shared" si="2"/>
        <v>0.5</v>
      </c>
      <c r="F24" s="3">
        <f t="shared" si="1"/>
        <v>0</v>
      </c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3"/>
      <c r="B25" s="3">
        <f t="shared" si="3"/>
        <v>5461000</v>
      </c>
      <c r="C25" s="9">
        <v>0.4</v>
      </c>
      <c r="D25" s="3">
        <f t="shared" si="0"/>
        <v>0</v>
      </c>
      <c r="E25" s="9">
        <f t="shared" si="2"/>
        <v>0.6</v>
      </c>
      <c r="F25" s="3">
        <f t="shared" si="1"/>
        <v>0</v>
      </c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3"/>
      <c r="B26" s="3">
        <f t="shared" si="3"/>
        <v>5631500</v>
      </c>
      <c r="C26" s="9">
        <v>0.3</v>
      </c>
      <c r="D26" s="3">
        <f t="shared" si="0"/>
        <v>0</v>
      </c>
      <c r="E26" s="9">
        <f t="shared" si="2"/>
        <v>0.7</v>
      </c>
      <c r="F26" s="3">
        <f t="shared" si="1"/>
        <v>0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3"/>
      <c r="B27" s="3">
        <f t="shared" si="3"/>
        <v>5802000</v>
      </c>
      <c r="C27" s="9">
        <v>0.2</v>
      </c>
      <c r="D27" s="3">
        <f t="shared" si="0"/>
        <v>0</v>
      </c>
      <c r="E27" s="9">
        <f t="shared" si="2"/>
        <v>0.8</v>
      </c>
      <c r="F27" s="3">
        <f t="shared" si="1"/>
        <v>0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3"/>
      <c r="B28" s="3">
        <f t="shared" si="3"/>
        <v>5972500</v>
      </c>
      <c r="C28" s="9">
        <v>0.1</v>
      </c>
      <c r="D28" s="3">
        <f t="shared" si="0"/>
        <v>0</v>
      </c>
      <c r="E28" s="9">
        <f t="shared" si="2"/>
        <v>0.9</v>
      </c>
      <c r="F28" s="3">
        <f t="shared" si="1"/>
        <v>0</v>
      </c>
      <c r="G28" s="3"/>
      <c r="H28" s="2"/>
      <c r="I28" s="2"/>
      <c r="J28" s="2"/>
      <c r="K28" s="2"/>
      <c r="L28" s="2"/>
      <c r="M28" s="2"/>
      <c r="N28" s="2"/>
      <c r="O28" s="2"/>
    </row>
    <row r="29" spans="1:19" x14ac:dyDescent="0.25">
      <c r="A29" s="3"/>
      <c r="B29" s="3">
        <f t="shared" si="3"/>
        <v>6143000</v>
      </c>
      <c r="C29" s="9">
        <v>0</v>
      </c>
      <c r="D29" s="3">
        <f t="shared" si="0"/>
        <v>0</v>
      </c>
      <c r="E29" s="9">
        <f t="shared" si="2"/>
        <v>1</v>
      </c>
      <c r="F29" s="3">
        <f t="shared" si="1"/>
        <v>0</v>
      </c>
      <c r="G29" s="3"/>
      <c r="H29" s="2"/>
      <c r="I29" s="2"/>
      <c r="J29" s="2"/>
      <c r="K29" s="2"/>
      <c r="L29" s="2"/>
      <c r="M29" s="2"/>
      <c r="N29" s="2"/>
      <c r="O29" s="2"/>
    </row>
    <row r="30" spans="1:19" x14ac:dyDescent="0.25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</row>
    <row r="31" spans="1:19" x14ac:dyDescent="0.25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sheetProtection sheet="1" objects="1" scenarios="1"/>
  <protectedRanges>
    <protectedRange algorithmName="SHA-512" hashValue="vjNGG0WdWr17VtedTkBNbgTbaZX96yAcDDN6SGljcAhSwDtCpKxIfPVDyybMkLzW52sWdIrB9QJJ5FGQZAxe5Q==" saltValue="2UEtXY5VDddyXUB9+hTEUQ==" spinCount="100000" sqref="F7:F9" name="Rang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workbookViewId="0">
      <selection activeCell="F9" sqref="F9"/>
    </sheetView>
  </sheetViews>
  <sheetFormatPr defaultRowHeight="15" outlineLevelCol="1" x14ac:dyDescent="0.25"/>
  <cols>
    <col min="1" max="1" width="1.42578125" style="1" customWidth="1"/>
    <col min="2" max="2" width="14.42578125" style="1" customWidth="1"/>
    <col min="3" max="3" width="12.85546875" style="1" customWidth="1"/>
    <col min="4" max="4" width="19" style="1" customWidth="1"/>
    <col min="5" max="6" width="14.28515625" style="1" customWidth="1"/>
    <col min="7" max="7" width="11.5703125" style="1" customWidth="1"/>
    <col min="8" max="11" width="0" style="1" hidden="1" customWidth="1" outlineLevel="1"/>
    <col min="12" max="12" width="9.7109375" style="1" hidden="1" customWidth="1" outlineLevel="1"/>
    <col min="13" max="13" width="19.140625" style="1" hidden="1" customWidth="1" outlineLevel="1"/>
    <col min="14" max="20" width="0" style="1" hidden="1" customWidth="1" outlineLevel="1"/>
    <col min="21" max="21" width="9.140625" style="1" collapsed="1"/>
    <col min="22" max="16384" width="9.140625" style="1"/>
  </cols>
  <sheetData>
    <row r="1" spans="1:19" x14ac:dyDescent="0.25">
      <c r="A1" s="7" t="s">
        <v>20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/>
      <c r="B2" s="3" t="s">
        <v>16</v>
      </c>
      <c r="C2" s="3"/>
      <c r="D2" s="3"/>
      <c r="E2" s="3"/>
      <c r="F2" s="10">
        <f>+$M$9</f>
        <v>6213000</v>
      </c>
      <c r="G2" s="3"/>
      <c r="H2" s="3"/>
      <c r="I2" s="3"/>
      <c r="J2" s="2"/>
      <c r="K2" s="2"/>
      <c r="L2" s="2"/>
      <c r="M2" s="6" t="s">
        <v>13</v>
      </c>
      <c r="N2" s="2"/>
      <c r="O2" s="2"/>
      <c r="P2" s="2"/>
      <c r="Q2" s="2"/>
      <c r="R2" s="2"/>
      <c r="S2" s="2"/>
    </row>
    <row r="3" spans="1:19" x14ac:dyDescent="0.25">
      <c r="A3" s="3"/>
      <c r="B3" s="3" t="s">
        <v>22</v>
      </c>
      <c r="C3" s="3"/>
      <c r="D3" s="3"/>
      <c r="E3" s="3"/>
      <c r="F3" s="10">
        <f>+$M$10</f>
        <v>8600000</v>
      </c>
      <c r="G3" s="3"/>
      <c r="H3" s="3"/>
      <c r="I3" s="3"/>
      <c r="J3" s="2"/>
      <c r="K3" s="2"/>
      <c r="L3" s="2"/>
      <c r="M3" s="4" t="s">
        <v>14</v>
      </c>
      <c r="N3" s="2"/>
      <c r="O3" s="2"/>
      <c r="P3" s="2"/>
      <c r="Q3" s="2"/>
      <c r="R3" s="2"/>
      <c r="S3" s="2"/>
    </row>
    <row r="4" spans="1:19" x14ac:dyDescent="0.25">
      <c r="A4" s="3"/>
      <c r="B4" s="3" t="s">
        <v>23</v>
      </c>
      <c r="C4" s="3"/>
      <c r="D4" s="3"/>
      <c r="E4" s="3"/>
      <c r="F4" s="19">
        <v>2.5140000000000002E-3</v>
      </c>
      <c r="G4" s="3"/>
      <c r="H4" s="3"/>
      <c r="I4" s="3"/>
      <c r="J4" s="2"/>
      <c r="K4" s="2"/>
      <c r="L4" s="2"/>
      <c r="M4" s="5" t="s">
        <v>15</v>
      </c>
      <c r="N4" s="2"/>
      <c r="O4" s="2"/>
      <c r="P4" s="2"/>
      <c r="Q4" s="2"/>
      <c r="R4" s="2"/>
      <c r="S4" s="2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7" t="s">
        <v>18</v>
      </c>
      <c r="B6" s="3"/>
      <c r="C6" s="3"/>
      <c r="D6" s="3"/>
      <c r="E6" s="3"/>
      <c r="F6" s="3"/>
      <c r="G6" s="22"/>
      <c r="H6" s="2"/>
      <c r="I6" s="2"/>
      <c r="J6" s="2"/>
      <c r="K6" s="3" t="s">
        <v>3</v>
      </c>
      <c r="L6" s="3"/>
      <c r="M6" s="4">
        <f>+F3-F2</f>
        <v>2387000</v>
      </c>
      <c r="N6" s="2"/>
      <c r="O6" s="2"/>
      <c r="P6" s="2"/>
      <c r="Q6" s="2"/>
      <c r="R6" s="2"/>
      <c r="S6" s="2"/>
    </row>
    <row r="7" spans="1:19" x14ac:dyDescent="0.25">
      <c r="A7" s="2"/>
      <c r="B7" s="3" t="s">
        <v>25</v>
      </c>
      <c r="C7" s="3"/>
      <c r="D7" s="3"/>
      <c r="E7" s="3"/>
      <c r="F7" s="23"/>
      <c r="G7" s="2"/>
      <c r="H7" s="2"/>
      <c r="I7" s="2"/>
      <c r="J7" s="2"/>
      <c r="K7" s="3" t="s">
        <v>8</v>
      </c>
      <c r="L7" s="3"/>
      <c r="M7" s="4">
        <f>+M6/10</f>
        <v>238700</v>
      </c>
      <c r="N7" s="2"/>
      <c r="O7" s="2"/>
      <c r="P7" s="2"/>
      <c r="Q7" s="2"/>
      <c r="R7" s="2"/>
      <c r="S7" s="2"/>
    </row>
    <row r="8" spans="1:19" x14ac:dyDescent="0.25">
      <c r="A8" s="3"/>
      <c r="B8" s="3" t="s">
        <v>0</v>
      </c>
      <c r="C8" s="3"/>
      <c r="D8" s="3"/>
      <c r="E8" s="3"/>
      <c r="F8" s="24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3"/>
      <c r="B9" s="3" t="s">
        <v>4</v>
      </c>
      <c r="C9" s="3"/>
      <c r="D9" s="3"/>
      <c r="E9" s="3"/>
      <c r="F9" s="24"/>
      <c r="G9" s="3"/>
      <c r="H9" s="3" t="s">
        <v>16</v>
      </c>
      <c r="I9" s="3"/>
      <c r="J9" s="3"/>
      <c r="K9" s="2"/>
      <c r="L9" s="2"/>
      <c r="M9" s="6">
        <v>6213000</v>
      </c>
      <c r="N9" s="15" t="s">
        <v>29</v>
      </c>
      <c r="O9" s="2"/>
      <c r="P9" s="2"/>
      <c r="Q9" s="2"/>
      <c r="R9" s="2"/>
      <c r="S9" s="2"/>
    </row>
    <row r="10" spans="1:19" x14ac:dyDescent="0.25">
      <c r="A10" s="3"/>
      <c r="B10" s="3" t="s">
        <v>1</v>
      </c>
      <c r="C10" s="3"/>
      <c r="D10" s="3"/>
      <c r="E10" s="3"/>
      <c r="F10" s="10">
        <f>SUM(F8:F9)</f>
        <v>0</v>
      </c>
      <c r="G10" s="3"/>
      <c r="H10" s="3" t="s">
        <v>17</v>
      </c>
      <c r="I10" s="3"/>
      <c r="J10" s="3"/>
      <c r="K10" s="2"/>
      <c r="L10" s="2"/>
      <c r="M10" s="6">
        <v>8600000</v>
      </c>
      <c r="N10" s="15" t="s">
        <v>29</v>
      </c>
      <c r="O10" s="2"/>
      <c r="P10" s="2"/>
      <c r="Q10" s="2"/>
      <c r="R10" s="2"/>
      <c r="S10" s="2"/>
    </row>
    <row r="11" spans="1:19" x14ac:dyDescent="0.25">
      <c r="A11" s="3"/>
      <c r="B11" s="3" t="s">
        <v>12</v>
      </c>
      <c r="C11" s="3"/>
      <c r="D11" s="3"/>
      <c r="E11" s="3"/>
      <c r="F11" s="10">
        <f>+F10*F4</f>
        <v>0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3"/>
      <c r="B12" s="3" t="s">
        <v>24</v>
      </c>
      <c r="C12" s="3"/>
      <c r="D12" s="3"/>
      <c r="E12" s="3"/>
      <c r="F12" s="20">
        <f>+IF(F7&lt;F2,$E$18,IF(F7&gt;$F$3,$E$29,((F7-$F$2)/$M$6)))</f>
        <v>0</v>
      </c>
      <c r="G12" s="3"/>
      <c r="H12" s="2"/>
      <c r="I12" s="3"/>
      <c r="J12" s="2" t="s">
        <v>26</v>
      </c>
      <c r="K12" s="2">
        <v>6300000</v>
      </c>
      <c r="L12" s="2">
        <v>5448000</v>
      </c>
      <c r="M12" s="2">
        <f>+K12-L12</f>
        <v>852000</v>
      </c>
      <c r="N12" s="2">
        <v>2092000</v>
      </c>
      <c r="O12" s="16">
        <f>+M12/N12</f>
        <v>0.40726577437858508</v>
      </c>
      <c r="P12" s="16">
        <v>1</v>
      </c>
      <c r="Q12" s="16">
        <f>+O12-P12</f>
        <v>-0.59273422562141498</v>
      </c>
      <c r="R12" s="2"/>
      <c r="S12" s="21" t="s">
        <v>28</v>
      </c>
    </row>
    <row r="13" spans="1:19" x14ac:dyDescent="0.25">
      <c r="A13" s="3"/>
      <c r="B13" s="3" t="s">
        <v>2</v>
      </c>
      <c r="C13" s="3"/>
      <c r="D13" s="3"/>
      <c r="E13" s="3"/>
      <c r="F13" s="13">
        <f>1-F12</f>
        <v>1</v>
      </c>
      <c r="G13" s="3"/>
      <c r="H13" s="2"/>
      <c r="I13" s="3"/>
      <c r="J13" s="17" t="s">
        <v>27</v>
      </c>
      <c r="K13" s="17">
        <v>6800000</v>
      </c>
      <c r="L13" s="17">
        <v>5845000</v>
      </c>
      <c r="M13" s="17">
        <f>+K13-L13</f>
        <v>955000</v>
      </c>
      <c r="N13" s="17">
        <v>2245000</v>
      </c>
      <c r="O13" s="18">
        <f>+M13/N13</f>
        <v>0.42538975501113585</v>
      </c>
      <c r="P13" s="18">
        <v>1</v>
      </c>
      <c r="Q13" s="18">
        <f>+O13-P13</f>
        <v>-0.57461024498886415</v>
      </c>
      <c r="R13" s="2"/>
      <c r="S13" s="21" t="s">
        <v>28</v>
      </c>
    </row>
    <row r="14" spans="1:19" ht="15.75" thickBot="1" x14ac:dyDescent="0.3">
      <c r="A14" s="3"/>
      <c r="B14" s="3" t="s">
        <v>11</v>
      </c>
      <c r="C14" s="3"/>
      <c r="D14" s="3"/>
      <c r="E14" s="3"/>
      <c r="F14" s="14">
        <f>+F11*F12</f>
        <v>0</v>
      </c>
      <c r="G14" s="3"/>
      <c r="H14" s="2"/>
      <c r="I14" s="3"/>
      <c r="J14" s="2" t="s">
        <v>26</v>
      </c>
      <c r="K14" s="2">
        <v>6900000</v>
      </c>
      <c r="L14" s="2">
        <v>5448000</v>
      </c>
      <c r="M14" s="2">
        <f>+K14-L14</f>
        <v>1452000</v>
      </c>
      <c r="N14" s="2">
        <v>2092000</v>
      </c>
      <c r="O14" s="16">
        <f>+M14/N14</f>
        <v>0.6940726577437859</v>
      </c>
      <c r="P14" s="16">
        <v>1</v>
      </c>
      <c r="Q14" s="16">
        <f>+O14-P14</f>
        <v>-0.3059273422562141</v>
      </c>
      <c r="R14" s="2"/>
      <c r="S14" s="21" t="s">
        <v>28</v>
      </c>
    </row>
    <row r="15" spans="1:19" ht="15.75" thickTop="1" x14ac:dyDescent="0.25">
      <c r="A15" s="3"/>
      <c r="B15" s="2"/>
      <c r="C15" s="2"/>
      <c r="D15" s="2"/>
      <c r="E15" s="3"/>
      <c r="F15" s="3"/>
      <c r="G15" s="3"/>
      <c r="H15" s="2"/>
      <c r="I15" s="3"/>
      <c r="J15" s="17" t="s">
        <v>27</v>
      </c>
      <c r="K15" s="17">
        <v>7400000</v>
      </c>
      <c r="L15" s="17">
        <v>5845000</v>
      </c>
      <c r="M15" s="17">
        <f>+K15-L15</f>
        <v>1555000</v>
      </c>
      <c r="N15" s="17">
        <v>2245000</v>
      </c>
      <c r="O15" s="18">
        <f>+M15/N15</f>
        <v>0.69265033407572385</v>
      </c>
      <c r="P15" s="18">
        <v>1</v>
      </c>
      <c r="Q15" s="18">
        <f>+O15-P15</f>
        <v>-0.30734966592427615</v>
      </c>
      <c r="R15" s="2"/>
      <c r="S15" s="21" t="s">
        <v>28</v>
      </c>
    </row>
    <row r="16" spans="1:19" x14ac:dyDescent="0.25">
      <c r="A16" s="7" t="s">
        <v>19</v>
      </c>
      <c r="B16" s="3"/>
      <c r="C16" s="3"/>
      <c r="D16" s="3"/>
      <c r="E16" s="3"/>
      <c r="F16" s="3"/>
      <c r="G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9" x14ac:dyDescent="0.25">
      <c r="A17" s="3"/>
      <c r="B17" s="8" t="s">
        <v>5</v>
      </c>
      <c r="C17" s="8" t="s">
        <v>2</v>
      </c>
      <c r="D17" s="8" t="s">
        <v>6</v>
      </c>
      <c r="E17" s="8" t="s">
        <v>7</v>
      </c>
      <c r="F17" s="8" t="s">
        <v>9</v>
      </c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3"/>
      <c r="B18" s="12" t="s">
        <v>21</v>
      </c>
      <c r="C18" s="9">
        <v>1</v>
      </c>
      <c r="D18" s="3">
        <f t="shared" ref="D18:D29" si="0">+$F$11</f>
        <v>0</v>
      </c>
      <c r="E18" s="9">
        <v>0</v>
      </c>
      <c r="F18" s="3">
        <f t="shared" ref="F18:F29" si="1">D18*E18</f>
        <v>0</v>
      </c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3"/>
      <c r="B19" s="3">
        <f>+$F$2</f>
        <v>6213000</v>
      </c>
      <c r="C19" s="9">
        <v>1</v>
      </c>
      <c r="D19" s="3">
        <f t="shared" si="0"/>
        <v>0</v>
      </c>
      <c r="E19" s="9">
        <f t="shared" ref="E19:E29" si="2">(B19-$F$2)/$M$6</f>
        <v>0</v>
      </c>
      <c r="F19" s="3">
        <f t="shared" si="1"/>
        <v>0</v>
      </c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3"/>
      <c r="B20" s="3">
        <f t="shared" ref="B20:B29" si="3">+B19+$M$7</f>
        <v>6451700</v>
      </c>
      <c r="C20" s="9">
        <v>0.9</v>
      </c>
      <c r="D20" s="3">
        <f t="shared" si="0"/>
        <v>0</v>
      </c>
      <c r="E20" s="9">
        <f t="shared" si="2"/>
        <v>0.1</v>
      </c>
      <c r="F20" s="3">
        <f t="shared" si="1"/>
        <v>0</v>
      </c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3"/>
      <c r="B21" s="3">
        <f t="shared" si="3"/>
        <v>6690400</v>
      </c>
      <c r="C21" s="9">
        <v>0.8</v>
      </c>
      <c r="D21" s="3">
        <f t="shared" si="0"/>
        <v>0</v>
      </c>
      <c r="E21" s="9">
        <f t="shared" si="2"/>
        <v>0.2</v>
      </c>
      <c r="F21" s="3">
        <f t="shared" si="1"/>
        <v>0</v>
      </c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3"/>
      <c r="B22" s="3">
        <f t="shared" si="3"/>
        <v>6929100</v>
      </c>
      <c r="C22" s="9">
        <v>0.7</v>
      </c>
      <c r="D22" s="3">
        <f t="shared" si="0"/>
        <v>0</v>
      </c>
      <c r="E22" s="9">
        <f t="shared" si="2"/>
        <v>0.3</v>
      </c>
      <c r="F22" s="3">
        <f t="shared" si="1"/>
        <v>0</v>
      </c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3"/>
      <c r="B23" s="3">
        <f t="shared" si="3"/>
        <v>7167800</v>
      </c>
      <c r="C23" s="9">
        <v>0.6</v>
      </c>
      <c r="D23" s="3">
        <f t="shared" si="0"/>
        <v>0</v>
      </c>
      <c r="E23" s="9">
        <f t="shared" si="2"/>
        <v>0.4</v>
      </c>
      <c r="F23" s="3">
        <f t="shared" si="1"/>
        <v>0</v>
      </c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3"/>
      <c r="B24" s="3">
        <f t="shared" si="3"/>
        <v>7406500</v>
      </c>
      <c r="C24" s="9">
        <v>0.5</v>
      </c>
      <c r="D24" s="3">
        <f t="shared" si="0"/>
        <v>0</v>
      </c>
      <c r="E24" s="9">
        <f t="shared" si="2"/>
        <v>0.5</v>
      </c>
      <c r="F24" s="3">
        <f t="shared" si="1"/>
        <v>0</v>
      </c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3"/>
      <c r="B25" s="3">
        <f t="shared" si="3"/>
        <v>7645200</v>
      </c>
      <c r="C25" s="9">
        <v>0.4</v>
      </c>
      <c r="D25" s="3">
        <f t="shared" si="0"/>
        <v>0</v>
      </c>
      <c r="E25" s="9">
        <f t="shared" si="2"/>
        <v>0.6</v>
      </c>
      <c r="F25" s="3">
        <f t="shared" si="1"/>
        <v>0</v>
      </c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3"/>
      <c r="B26" s="3">
        <f t="shared" si="3"/>
        <v>7883900</v>
      </c>
      <c r="C26" s="9">
        <v>0.3</v>
      </c>
      <c r="D26" s="3">
        <f t="shared" si="0"/>
        <v>0</v>
      </c>
      <c r="E26" s="9">
        <f t="shared" si="2"/>
        <v>0.7</v>
      </c>
      <c r="F26" s="3">
        <f t="shared" si="1"/>
        <v>0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3"/>
      <c r="B27" s="3">
        <f t="shared" si="3"/>
        <v>8122600</v>
      </c>
      <c r="C27" s="9">
        <v>0.2</v>
      </c>
      <c r="D27" s="3">
        <f t="shared" si="0"/>
        <v>0</v>
      </c>
      <c r="E27" s="9">
        <f t="shared" si="2"/>
        <v>0.8</v>
      </c>
      <c r="F27" s="3">
        <f t="shared" si="1"/>
        <v>0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3"/>
      <c r="B28" s="3">
        <f t="shared" si="3"/>
        <v>8361300</v>
      </c>
      <c r="C28" s="9">
        <v>0.1</v>
      </c>
      <c r="D28" s="3">
        <f t="shared" si="0"/>
        <v>0</v>
      </c>
      <c r="E28" s="9">
        <f t="shared" si="2"/>
        <v>0.9</v>
      </c>
      <c r="F28" s="3">
        <f t="shared" si="1"/>
        <v>0</v>
      </c>
      <c r="G28" s="3"/>
      <c r="H28" s="2"/>
      <c r="I28" s="2"/>
      <c r="J28" s="2"/>
      <c r="K28" s="2"/>
      <c r="L28" s="2"/>
      <c r="M28" s="2"/>
      <c r="N28" s="2"/>
      <c r="O28" s="2"/>
    </row>
    <row r="29" spans="1:19" x14ac:dyDescent="0.25">
      <c r="A29" s="3"/>
      <c r="B29" s="3">
        <f t="shared" si="3"/>
        <v>8600000</v>
      </c>
      <c r="C29" s="9">
        <v>0</v>
      </c>
      <c r="D29" s="3">
        <f t="shared" si="0"/>
        <v>0</v>
      </c>
      <c r="E29" s="9">
        <f t="shared" si="2"/>
        <v>1</v>
      </c>
      <c r="F29" s="3">
        <f t="shared" si="1"/>
        <v>0</v>
      </c>
      <c r="G29" s="3"/>
      <c r="H29" s="2"/>
      <c r="I29" s="2"/>
      <c r="J29" s="2"/>
      <c r="K29" s="2"/>
      <c r="L29" s="2"/>
      <c r="M29" s="2"/>
      <c r="N29" s="2"/>
      <c r="O29" s="2"/>
    </row>
    <row r="30" spans="1:19" x14ac:dyDescent="0.25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</row>
    <row r="31" spans="1:19" x14ac:dyDescent="0.25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sheetProtection sheet="1" objects="1" scenarios="1"/>
  <protectedRanges>
    <protectedRange algorithmName="SHA-512" hashValue="n4V4cpclkuOjCTjRYbgas/x7WOwl8j78NLS+0gzdzKqHG0VbLYuFCBiwJySkEqwg4+DRUyAIjB3mi3C9BE/L3A==" saltValue="OJN+rY8U8Y1Pv10l9FftDQ==" spinCount="100000" sqref="F7:F9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9255704DD0943A3411D414C8D3B47" ma:contentTypeVersion="11" ma:contentTypeDescription="Create a new document." ma:contentTypeScope="" ma:versionID="28576ea3270165938dca5ec868635d4b">
  <xsd:schema xmlns:xsd="http://www.w3.org/2001/XMLSchema" xmlns:xs="http://www.w3.org/2001/XMLSchema" xmlns:p="http://schemas.microsoft.com/office/2006/metadata/properties" xmlns:ns3="68581319-c532-4302-88f1-cd25ceef1dd2" xmlns:ns4="ce96f496-134f-46fd-bad3-2057d1d13e1d" targetNamespace="http://schemas.microsoft.com/office/2006/metadata/properties" ma:root="true" ma:fieldsID="e1c03e020d033fe868cafc33876b36ae" ns3:_="" ns4:_="">
    <xsd:import namespace="68581319-c532-4302-88f1-cd25ceef1dd2"/>
    <xsd:import namespace="ce96f496-134f-46fd-bad3-2057d1d13e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81319-c532-4302-88f1-cd25ceef1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6f496-134f-46fd-bad3-2057d1d13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3E8AF-8450-4CFE-B2F9-6B10AF4918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1D843-93DB-4E9C-A838-4C3EE43B7E9F}">
  <ds:schemaRefs>
    <ds:schemaRef ds:uri="ce96f496-134f-46fd-bad3-2057d1d13e1d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8581319-c532-4302-88f1-cd25ceef1dd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48DE06A-EF3B-4114-809A-1C9F24FF7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81319-c532-4302-88f1-cd25ceef1dd2"/>
    <ds:schemaRef ds:uri="ce96f496-134f-46fd-bad3-2057d1d13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Einstaklingar</vt:lpstr>
      <vt:lpstr>Hjón eða sambúðarfólk</vt:lpstr>
      <vt:lpstr>Einstaklingar!Print_Area</vt:lpstr>
      <vt:lpstr>'Hjón eða sambúðarfólk'!Print_Area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Þorgeir Jónsson</dc:creator>
  <cp:lastModifiedBy>María Sigríður Kjartansdóttir</cp:lastModifiedBy>
  <cp:lastPrinted>2017-01-13T10:55:20Z</cp:lastPrinted>
  <dcterms:created xsi:type="dcterms:W3CDTF">2017-01-11T09:51:31Z</dcterms:created>
  <dcterms:modified xsi:type="dcterms:W3CDTF">2021-01-21T09:29:33Z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0x01010060B9255704DD0943A3411D414C8D3B47</vt:lpwstr>
  </property>
</Properties>
</file>